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5780" activeTab="0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</sheets>
  <definedNames/>
  <calcPr fullCalcOnLoad="1"/>
</workbook>
</file>

<file path=xl/sharedStrings.xml><?xml version="1.0" encoding="utf-8"?>
<sst xmlns="http://schemas.openxmlformats.org/spreadsheetml/2006/main" count="107" uniqueCount="65">
  <si>
    <t>Jurisdicción</t>
  </si>
  <si>
    <t>Total país</t>
  </si>
  <si>
    <t>Ciudad de Buenos Aires</t>
  </si>
  <si>
    <t>Sector público no financiero (moneda nacional)</t>
  </si>
  <si>
    <t>Sector privado no financiero (moneda nacional)</t>
  </si>
  <si>
    <t>Sector público y privado (moneda extranjera)</t>
  </si>
  <si>
    <t>I Trimestre</t>
  </si>
  <si>
    <t>Casas centrales</t>
  </si>
  <si>
    <t>Sucursales</t>
  </si>
  <si>
    <t>Cajeros automáticos</t>
  </si>
  <si>
    <t>Período</t>
  </si>
  <si>
    <t>Préstamos</t>
  </si>
  <si>
    <t>Depósitos</t>
  </si>
  <si>
    <t>Total (millones de pesos)</t>
  </si>
  <si>
    <t>Participación relativa sobre el total país (%)</t>
  </si>
  <si>
    <t>Participación relativa sobre la Ciudad de Buenos Aires (%)</t>
  </si>
  <si>
    <t>Enero</t>
  </si>
  <si>
    <t>Total</t>
  </si>
  <si>
    <t>Sector público no financiero</t>
  </si>
  <si>
    <t>Sector  financiero</t>
  </si>
  <si>
    <t>Adelantos</t>
  </si>
  <si>
    <t>Hipotecarios</t>
  </si>
  <si>
    <t>Prendarios</t>
  </si>
  <si>
    <t>Personales</t>
  </si>
  <si>
    <t xml:space="preserve">Otros </t>
  </si>
  <si>
    <t>Previsiones</t>
  </si>
  <si>
    <t>Cuentas corrientes</t>
  </si>
  <si>
    <t>Caja de ahorros</t>
  </si>
  <si>
    <t>Plazo fijo e inversiones a plazo</t>
  </si>
  <si>
    <t>Sector privado no financiero y residentes en el exterior</t>
  </si>
  <si>
    <t>Documentos a sola firma descontados y comprados</t>
  </si>
  <si>
    <t>Intereses y diferencia de cotizaciones a cobrar</t>
  </si>
  <si>
    <t xml:space="preserve">Intereses y diferencia de cotizaciones devengadas a pagar </t>
  </si>
  <si>
    <t xml:space="preserve"> Jurisdicción y Sector</t>
  </si>
  <si>
    <t>Total país (millones de pesos)</t>
  </si>
  <si>
    <t>Ciudad de Buenos Aires (millones de pesos)</t>
  </si>
  <si>
    <t>Participación relativa de la Ciudad de Buenos Aires/Total  país</t>
  </si>
  <si>
    <t>Jurisdicción y Sector</t>
  </si>
  <si>
    <t>II Trimestre</t>
  </si>
  <si>
    <t>III Trimestre</t>
  </si>
  <si>
    <t>IV Trimestre</t>
  </si>
  <si>
    <t>IV trimestre</t>
  </si>
  <si>
    <t xml:space="preserve"> </t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</si>
  <si>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Según evolución de los estados contables.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</si>
  <si>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Banco Central de la República Argentina. Información de Entidades Financieras.</t>
    </r>
  </si>
  <si>
    <r>
      <t>Préstamos</t>
    </r>
    <r>
      <rPr>
        <b/>
        <vertAlign val="superscript"/>
        <sz val="10"/>
        <color indexed="9"/>
        <rFont val="Arial"/>
        <family val="0"/>
      </rPr>
      <t>1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</si>
  <si>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Los saldos en moneda extranjera informados por cada entidad financiera, expresados en dólares estadounidenses, se convierten a pesos utilizando el tipo de cambio de referencia, que al cierre del mes de diciembre fue de 3,98 Pesos por dólar estadounidense.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</si>
  <si>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Estadistica y Censos (Ministerio de Hacienda GCBA)  sobre la base de datos del Banco Central de la República Argentina, Boletín estadístico.</t>
    </r>
  </si>
  <si>
    <t xml:space="preserve"> I Trimestre</t>
  </si>
  <si>
    <r>
      <t>Depósitos</t>
    </r>
    <r>
      <rPr>
        <b/>
        <vertAlign val="superscript"/>
        <sz val="10"/>
        <color indexed="9"/>
        <rFont val="Arial"/>
        <family val="0"/>
      </rPr>
      <t>1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</si>
  <si>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Banco Central de la República Argentina. Gerencia de Autorización de Entidades Financieras e Información de Entidades Financieras. </t>
    </r>
  </si>
  <si>
    <t>Ubicación en el ranking</t>
  </si>
  <si>
    <r>
      <t>Destino</t>
    </r>
    <r>
      <rPr>
        <b/>
        <vertAlign val="superscript"/>
        <sz val="10"/>
        <color indexed="9"/>
        <rFont val="Arial"/>
        <family val="0"/>
      </rPr>
      <t>1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</si>
  <si>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Banco Central de la República Argentina. Información de Entidades Financieras. 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</si>
  <si>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Gerencia de Contabilidad del Banco de la Ciudad de Buenos Aires, "Estadísticas Bancarias" de </t>
    </r>
    <r>
      <rPr>
        <sz val="7"/>
        <color indexed="63"/>
        <rFont val="Arial"/>
        <family val="0"/>
      </rPr>
      <t>ADEBA</t>
    </r>
    <r>
      <rPr>
        <sz val="8"/>
        <color indexed="63"/>
        <rFont val="Arial"/>
        <family val="0"/>
      </rPr>
      <t>. Banco Central de la República Argentina, Información de Entidades Financieras.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</si>
  <si>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Estadistica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  sobre la base de datos del Banco Central de la República Argentina, Boletín estadístico.</t>
    </r>
  </si>
  <si>
    <r>
      <t>Origen</t>
    </r>
    <r>
      <rPr>
        <b/>
        <vertAlign val="superscript"/>
        <sz val="10"/>
        <color indexed="9"/>
        <rFont val="Arial"/>
        <family val="0"/>
      </rPr>
      <t>1</t>
    </r>
  </si>
  <si>
    <r>
      <t xml:space="preserve">Ubicación en el </t>
    </r>
    <r>
      <rPr>
        <b/>
        <i/>
        <sz val="10"/>
        <color indexed="9"/>
        <rFont val="Arial"/>
        <family val="0"/>
      </rPr>
      <t>ranking</t>
    </r>
  </si>
  <si>
    <t>2011</t>
  </si>
  <si>
    <r>
      <rPr>
        <b/>
        <sz val="11"/>
        <color indexed="30"/>
        <rFont val="Arial"/>
        <family val="0"/>
      </rPr>
      <t>Cuadro 4</t>
    </r>
    <r>
      <rPr>
        <sz val="11"/>
        <color indexed="63"/>
        <rFont val="Arial"/>
        <family val="0"/>
      </rPr>
      <t xml:space="preserve"> Préstamos y depósitos del Banco de la Ciudad de Buenos Aires, participación relativa sobre el total del país y sobre el total de la Ciudad y ubicación en el ranking.  Año 2011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</si>
  <si>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Casas centrales, sucursales y cajeros automáticos de entidades financieras por jurisdicción y participación relativa de la Ciudad en el total del país. Total país y Ciudad de Buenos Aires. Año 2010</t>
    </r>
  </si>
  <si>
    <r>
      <rPr>
        <b/>
        <sz val="11"/>
        <color indexed="30"/>
        <rFont val="Arial"/>
        <family val="0"/>
      </rPr>
      <t>Cuador 2</t>
    </r>
    <r>
      <rPr>
        <sz val="11"/>
        <color indexed="63"/>
        <rFont val="Arial"/>
        <family val="0"/>
      </rPr>
      <t xml:space="preserve"> Depósitos por jurisdicción y sector y participación relativa de la Ciudad en el total del país. Total país y Ciudad de Buenos Aires. Año 2010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</si>
  <si>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Préstamos por jurisdicción y sector y participación relativa de la Ciudad en el total del país. Total país y Ciudad de Buenos Aires. Año 2010</t>
    </r>
  </si>
  <si>
    <r>
      <rPr>
        <b/>
        <sz val="11"/>
        <color indexed="30"/>
        <rFont val="Arial"/>
        <family val="0"/>
      </rPr>
      <t>Cuadro 5</t>
    </r>
    <r>
      <rPr>
        <sz val="11"/>
        <color indexed="63"/>
        <rFont val="Arial"/>
        <family val="0"/>
      </rPr>
      <t xml:space="preserve"> Préstamos (millones de pesos) otorgados por el Banco de la Ciudad de Buenos Aires</t>
    </r>
  </si>
  <si>
    <r>
      <rPr>
        <b/>
        <sz val="11"/>
        <color indexed="30"/>
        <rFont val="Arial"/>
        <family val="0"/>
      </rPr>
      <t>Cuadro 6</t>
    </r>
    <r>
      <rPr>
        <sz val="11"/>
        <color indexed="63"/>
        <rFont val="Arial"/>
        <family val="0"/>
      </rPr>
      <t xml:space="preserve"> Depósitos (millones de pesos) efectuados en el Banco de la Ciudad de Buenos Aires por origen. Año 2011</t>
    </r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</si>
</sst>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mmmm\ yyyy"/>
    <numFmt numFmtId="174" formatCode="0.0"/>
    <numFmt numFmtId="175" formatCode="_-* #,##0\ _P_t_s_-;\-* #,##0\ _P_t_s_-;_-* &quot;-&quot;??\ _P_t_s_-;_-@_-"/>
    <numFmt numFmtId="176" formatCode="_(&quot;N$&quot;* #,##0_);_(&quot;N$&quot;* \(#,##0\);_(&quot;N$&quot;* &quot;-&quot;_);_(@_)"/>
    <numFmt numFmtId="177" formatCode="_ * #,##0_ ;_ * \-#,##0_ ;_ * &quot;-&quot;??_ ;_ @_ "/>
    <numFmt numFmtId="178" formatCode="_ * #,##0.0_ ;_ * \-#,##0.0_ ;_ * &quot;-&quot;??_ ;_ @_ "/>
    <numFmt numFmtId="179" formatCode="#,##0.0"/>
    <numFmt numFmtId="180" formatCode="dd\-mm\-yy"/>
    <numFmt numFmtId="181" formatCode="0.000"/>
    <numFmt numFmtId="182" formatCode="0.0000"/>
    <numFmt numFmtId="183" formatCode="_ * #,##0.00_ ;_ * \-#,##0.00_ ;_ * &quot;-&quot;??_ ;_ @_ "/>
    <numFmt numFmtId="184" formatCode="_-* #,##0.0_-;\-* #,##0.0_-;_-* &quot;-&quot;??_-;_-@_-"/>
    <numFmt numFmtId="185" formatCode="#,##0.000"/>
    <numFmt numFmtId="186" formatCode="#.##000"/>
    <numFmt numFmtId="187" formatCode="#.##0,"/>
    <numFmt numFmtId="188" formatCode="\$#,#00"/>
    <numFmt numFmtId="189" formatCode="\$#,"/>
    <numFmt numFmtId="190" formatCode="_ [$€-2]\ * #,##0.00_ ;_ [$€-2]\ * \-#,##0.00_ ;_ [$€-2]\ * &quot;-&quot;??_ "/>
    <numFmt numFmtId="191" formatCode="#,#00"/>
    <numFmt numFmtId="192" formatCode="_-&quot;$&quot;* #,##0.00_-;\-&quot;$&quot;* #,##0.00_-;_-&quot;$&quot;* &quot;-&quot;??_-;_-@_-"/>
    <numFmt numFmtId="193" formatCode="_-&quot;$&quot;* #,##0_-;\-&quot;$&quot;* #,##0_-;_-&quot;$&quot;* &quot;-&quot;_-;_-@_-"/>
    <numFmt numFmtId="194" formatCode="General_)"/>
    <numFmt numFmtId="195" formatCode="%#,#00"/>
  </numFmts>
  <fonts count="7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"/>
      <color indexed="8"/>
      <name val="Courier"/>
      <family val="0"/>
    </font>
    <font>
      <sz val="1"/>
      <color indexed="8"/>
      <name val="Courier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color indexed="63"/>
      <name val="Arial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vertAlign val="superscript"/>
      <sz val="8"/>
      <color indexed="63"/>
      <name val="Arial"/>
      <family val="0"/>
    </font>
    <font>
      <b/>
      <sz val="8"/>
      <color indexed="63"/>
      <name val="Arial"/>
      <family val="0"/>
    </font>
    <font>
      <b/>
      <vertAlign val="superscript"/>
      <sz val="10"/>
      <color indexed="9"/>
      <name val="Arial"/>
      <family val="0"/>
    </font>
    <font>
      <sz val="7"/>
      <color indexed="63"/>
      <name val="Arial"/>
      <family val="0"/>
    </font>
    <font>
      <b/>
      <i/>
      <sz val="10"/>
      <color indexed="9"/>
      <name val="Arial"/>
      <family val="0"/>
    </font>
    <font>
      <b/>
      <sz val="11"/>
      <color indexed="3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Font="0" applyFill="0" applyAlignment="0" applyProtection="0"/>
    <xf numFmtId="0" fontId="47" fillId="20" borderId="2" applyNumberFormat="0" applyFont="0" applyFill="0" applyAlignment="0" applyProtection="0"/>
    <xf numFmtId="0" fontId="47" fillId="20" borderId="3" applyNumberFormat="0" applyFont="0" applyFill="0" applyAlignment="0" applyProtection="0"/>
    <xf numFmtId="0" fontId="1" fillId="0" borderId="4">
      <alignment horizontal="center" vertical="center" wrapText="1"/>
      <protection/>
    </xf>
    <xf numFmtId="0" fontId="48" fillId="21" borderId="5">
      <alignment horizontal="centerContinuous" vertical="center"/>
      <protection/>
    </xf>
    <xf numFmtId="0" fontId="49" fillId="22" borderId="6" applyNumberFormat="0" applyAlignment="0" applyProtection="0"/>
    <xf numFmtId="0" fontId="50" fillId="23" borderId="7" applyNumberFormat="0" applyAlignment="0" applyProtection="0"/>
    <xf numFmtId="0" fontId="51" fillId="0" borderId="8" applyNumberFormat="0" applyFill="0" applyAlignment="0" applyProtection="0"/>
    <xf numFmtId="0" fontId="52" fillId="24" borderId="9" applyNumberFormat="0" applyFont="0" applyBorder="0" applyAlignment="0" applyProtection="0"/>
    <xf numFmtId="0" fontId="53" fillId="25" borderId="2" applyNumberFormat="0" applyFont="0" applyBorder="0" applyAlignment="0" applyProtection="0"/>
    <xf numFmtId="174" fontId="54" fillId="26" borderId="10" applyProtection="0">
      <alignment horizontal="left" vertical="center" indent="1"/>
    </xf>
    <xf numFmtId="172" fontId="2" fillId="0" borderId="0" applyNumberFormat="0" applyFill="0" applyBorder="0" applyProtection="0">
      <alignment horizontal="center" vertical="center" wrapText="1"/>
    </xf>
    <xf numFmtId="173" fontId="2" fillId="0" borderId="0">
      <alignment horizontal="center"/>
      <protection/>
    </xf>
    <xf numFmtId="186" fontId="4" fillId="0" borderId="0">
      <alignment/>
      <protection locked="0"/>
    </xf>
    <xf numFmtId="187" fontId="4" fillId="0" borderId="0">
      <alignment/>
      <protection locked="0"/>
    </xf>
    <xf numFmtId="0" fontId="55" fillId="27" borderId="0" applyNumberFormat="0" applyBorder="0" applyAlignment="0" applyProtection="0"/>
    <xf numFmtId="174" fontId="2" fillId="0" borderId="0" applyBorder="0">
      <alignment horizontal="center"/>
      <protection/>
    </xf>
    <xf numFmtId="188" fontId="4" fillId="0" borderId="0">
      <alignment/>
      <protection locked="0"/>
    </xf>
    <xf numFmtId="189" fontId="4" fillId="0" borderId="0">
      <alignment/>
      <protection locked="0"/>
    </xf>
    <xf numFmtId="1" fontId="4" fillId="0" borderId="0">
      <alignment/>
      <protection locked="0"/>
    </xf>
    <xf numFmtId="175" fontId="2" fillId="0" borderId="0" applyNumberFormat="0">
      <alignment horizontal="right"/>
      <protection/>
    </xf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1" fillId="0" borderId="4" applyNumberFormat="0" applyAlignment="0">
      <protection/>
    </xf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9" fillId="34" borderId="6" applyNumberFormat="0" applyAlignment="0" applyProtection="0"/>
    <xf numFmtId="0" fontId="0" fillId="0" borderId="0">
      <alignment horizontal="left" wrapText="1"/>
      <protection/>
    </xf>
    <xf numFmtId="19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73" fontId="2" fillId="0" borderId="14" applyNumberFormat="0" applyFont="0" applyFill="0" applyAlignment="0" applyProtection="0"/>
    <xf numFmtId="175" fontId="0" fillId="0" borderId="14" applyNumberFormat="0" applyFont="0" applyFill="0" applyAlignment="0" applyProtection="0"/>
    <xf numFmtId="191" fontId="4" fillId="0" borderId="0">
      <alignment/>
      <protection locked="0"/>
    </xf>
    <xf numFmtId="0" fontId="5" fillId="0" borderId="0">
      <alignment/>
      <protection/>
    </xf>
    <xf numFmtId="0" fontId="61" fillId="0" borderId="15">
      <alignment horizontal="left" wrapText="1" indent="1"/>
      <protection/>
    </xf>
    <xf numFmtId="1" fontId="3" fillId="0" borderId="0">
      <alignment/>
      <protection locked="0"/>
    </xf>
    <xf numFmtId="1" fontId="3" fillId="0" borderId="0">
      <alignment/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Protection="0">
      <alignment horizontal="center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3" fillId="37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194" fontId="12" fillId="0" borderId="0">
      <alignment/>
      <protection/>
    </xf>
    <xf numFmtId="0" fontId="0" fillId="0" borderId="0">
      <alignment/>
      <protection/>
    </xf>
    <xf numFmtId="0" fontId="0" fillId="38" borderId="16" applyNumberFormat="0" applyFont="0" applyAlignment="0" applyProtection="0"/>
    <xf numFmtId="195" fontId="4" fillId="0" borderId="0">
      <alignment/>
      <protection locked="0"/>
    </xf>
    <xf numFmtId="9" fontId="0" fillId="0" borderId="0" applyFont="0" applyFill="0" applyBorder="0" applyAlignment="0" applyProtection="0"/>
    <xf numFmtId="0" fontId="64" fillId="22" borderId="17" applyNumberFormat="0" applyAlignment="0" applyProtection="0"/>
    <xf numFmtId="0" fontId="0" fillId="39" borderId="18">
      <alignment horizontal="center" vertical="center" wrapText="1"/>
      <protection/>
    </xf>
    <xf numFmtId="0" fontId="0" fillId="39" borderId="18" applyNumberFormat="0" applyAlignment="0">
      <protection/>
    </xf>
    <xf numFmtId="174" fontId="65" fillId="40" borderId="10">
      <alignment horizontal="left" vertical="center" indent="2"/>
      <protection/>
    </xf>
    <xf numFmtId="0" fontId="66" fillId="0" borderId="19">
      <alignment horizontal="left" vertical="center" wrapText="1" indent="1"/>
      <protection/>
    </xf>
    <xf numFmtId="0" fontId="67" fillId="0" borderId="0" applyNumberFormat="0" applyFill="0" applyBorder="0" applyAlignment="0" applyProtection="0"/>
    <xf numFmtId="1" fontId="68" fillId="0" borderId="0" applyNumberFormat="0" applyFill="0" applyBorder="0" applyAlignment="0" applyProtection="0"/>
    <xf numFmtId="0" fontId="69" fillId="0" borderId="20" applyNumberFormat="0" applyFill="0" applyAlignment="0" applyProtection="0"/>
    <xf numFmtId="3" fontId="9" fillId="0" borderId="0">
      <alignment horizontal="center" vertical="top"/>
      <protection/>
    </xf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78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79" fontId="9" fillId="0" borderId="0" xfId="0" applyNumberFormat="1" applyFont="1" applyBorder="1" applyAlignment="1">
      <alignment horizontal="right" wrapText="1"/>
    </xf>
    <xf numFmtId="179" fontId="9" fillId="0" borderId="0" xfId="0" applyNumberFormat="1" applyFont="1" applyAlignment="1">
      <alignment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174" fontId="54" fillId="26" borderId="10" xfId="44">
      <alignment horizontal="left" vertical="center" indent="1"/>
    </xf>
    <xf numFmtId="174" fontId="65" fillId="40" borderId="10" xfId="103">
      <alignment horizontal="left" vertical="center" indent="2"/>
      <protection/>
    </xf>
    <xf numFmtId="174" fontId="65" fillId="40" borderId="10" xfId="103" applyAlignment="1">
      <alignment horizontal="left" vertical="center" indent="1"/>
      <protection/>
    </xf>
    <xf numFmtId="3" fontId="65" fillId="40" borderId="10" xfId="103" applyNumberFormat="1" applyAlignment="1">
      <alignment horizontal="right" vertical="center" indent="2"/>
      <protection/>
    </xf>
    <xf numFmtId="174" fontId="54" fillId="26" borderId="1" xfId="44" applyBorder="1">
      <alignment horizontal="left" vertical="center" indent="1"/>
    </xf>
    <xf numFmtId="0" fontId="48" fillId="21" borderId="21" xfId="38" applyBorder="1">
      <alignment horizontal="centerContinuous" vertical="center"/>
      <protection/>
    </xf>
    <xf numFmtId="0" fontId="48" fillId="21" borderId="22" xfId="38" applyBorder="1">
      <alignment horizontal="centerContinuous" vertical="center"/>
      <protection/>
    </xf>
    <xf numFmtId="174" fontId="65" fillId="40" borderId="10" xfId="103" applyAlignment="1">
      <alignment horizontal="right" vertical="center" indent="2"/>
      <protection/>
    </xf>
    <xf numFmtId="174" fontId="65" fillId="40" borderId="3" xfId="36" applyNumberFormat="1" applyFont="1" applyFill="1" applyAlignment="1">
      <alignment horizontal="left" vertical="center" indent="2"/>
    </xf>
    <xf numFmtId="3" fontId="65" fillId="40" borderId="3" xfId="36" applyNumberFormat="1" applyFont="1" applyFill="1" applyAlignment="1">
      <alignment horizontal="right" vertical="center" indent="2"/>
    </xf>
    <xf numFmtId="0" fontId="48" fillId="21" borderId="23" xfId="38" applyBorder="1">
      <alignment horizontal="centerContinuous" vertical="center"/>
      <protection/>
    </xf>
    <xf numFmtId="0" fontId="48" fillId="21" borderId="24" xfId="38" applyBorder="1">
      <alignment horizontal="centerContinuous" vertical="center"/>
      <protection/>
    </xf>
    <xf numFmtId="174" fontId="54" fillId="26" borderId="10" xfId="44" applyAlignment="1">
      <alignment horizontal="left" vertical="center" indent="1"/>
    </xf>
    <xf numFmtId="174" fontId="65" fillId="40" borderId="3" xfId="36" applyNumberFormat="1" applyFont="1" applyFill="1" applyAlignment="1">
      <alignment horizontal="left" vertical="center" indent="1"/>
    </xf>
    <xf numFmtId="174" fontId="54" fillId="26" borderId="1" xfId="44" applyBorder="1" applyAlignment="1">
      <alignment horizontal="left" vertical="center" indent="1"/>
    </xf>
    <xf numFmtId="174" fontId="65" fillId="40" borderId="10" xfId="103" applyAlignment="1">
      <alignment horizontal="left" vertical="center" indent="2"/>
      <protection/>
    </xf>
    <xf numFmtId="179" fontId="54" fillId="26" borderId="10" xfId="44" applyNumberFormat="1" applyAlignment="1">
      <alignment horizontal="right" vertical="center" indent="2"/>
    </xf>
    <xf numFmtId="179" fontId="65" fillId="40" borderId="10" xfId="103" applyNumberFormat="1" applyAlignment="1">
      <alignment horizontal="right" vertical="center" indent="2"/>
      <protection/>
    </xf>
    <xf numFmtId="174" fontId="54" fillId="26" borderId="1" xfId="44" applyBorder="1" quotePrefix="1">
      <alignment horizontal="left" vertical="center" indent="1"/>
    </xf>
    <xf numFmtId="179" fontId="54" fillId="26" borderId="1" xfId="44" applyNumberFormat="1" applyBorder="1" applyAlignment="1">
      <alignment horizontal="right" vertical="center" indent="2"/>
    </xf>
    <xf numFmtId="179" fontId="54" fillId="26" borderId="1" xfId="44" applyNumberFormat="1" applyBorder="1" applyAlignment="1">
      <alignment horizontal="right" vertical="center" indent="1"/>
    </xf>
    <xf numFmtId="179" fontId="54" fillId="26" borderId="3" xfId="36" applyNumberFormat="1" applyFont="1" applyFill="1" applyAlignment="1">
      <alignment horizontal="right" vertical="center" indent="2"/>
    </xf>
    <xf numFmtId="179" fontId="65" fillId="40" borderId="3" xfId="36" applyNumberFormat="1" applyFont="1" applyFill="1" applyAlignment="1">
      <alignment horizontal="right" vertical="center" indent="3"/>
    </xf>
    <xf numFmtId="179" fontId="65" fillId="40" borderId="3" xfId="36" applyNumberFormat="1" applyFont="1" applyFill="1" applyAlignment="1">
      <alignment horizontal="right" vertical="center" indent="2"/>
    </xf>
    <xf numFmtId="3" fontId="65" fillId="40" borderId="10" xfId="103" applyNumberFormat="1" applyAlignment="1">
      <alignment horizontal="left" vertical="center" indent="1"/>
      <protection/>
    </xf>
    <xf numFmtId="3" fontId="65" fillId="40" borderId="3" xfId="36" applyNumberFormat="1" applyFont="1" applyFill="1" applyAlignment="1">
      <alignment horizontal="right" vertical="center" indent="3"/>
    </xf>
    <xf numFmtId="0" fontId="48" fillId="21" borderId="5" xfId="38" applyBorder="1" applyAlignment="1">
      <alignment horizontal="center" vertical="center" wrapText="1"/>
      <protection/>
    </xf>
    <xf numFmtId="0" fontId="48" fillId="21" borderId="25" xfId="38" applyBorder="1" applyAlignment="1">
      <alignment horizontal="center" vertical="center" wrapText="1"/>
      <protection/>
    </xf>
    <xf numFmtId="174" fontId="65" fillId="40" borderId="3" xfId="36" applyNumberFormat="1" applyFont="1" applyFill="1" applyAlignment="1">
      <alignment horizontal="right" vertical="center" indent="2"/>
    </xf>
    <xf numFmtId="174" fontId="65" fillId="40" borderId="10" xfId="103">
      <alignment horizontal="left" vertical="center" indent="2"/>
      <protection/>
    </xf>
    <xf numFmtId="179" fontId="65" fillId="40" borderId="10" xfId="103" applyNumberFormat="1" applyAlignment="1">
      <alignment horizontal="right" vertical="center" indent="2"/>
      <protection/>
    </xf>
    <xf numFmtId="0" fontId="48" fillId="21" borderId="26" xfId="38" applyBorder="1" applyAlignment="1">
      <alignment horizontal="center" vertical="center"/>
      <protection/>
    </xf>
    <xf numFmtId="0" fontId="48" fillId="21" borderId="27" xfId="38" applyBorder="1" applyAlignment="1">
      <alignment horizontal="center" vertical="center"/>
      <protection/>
    </xf>
    <xf numFmtId="0" fontId="48" fillId="21" borderId="28" xfId="38" applyBorder="1" applyAlignment="1">
      <alignment horizontal="center" vertical="center"/>
      <protection/>
    </xf>
    <xf numFmtId="0" fontId="48" fillId="21" borderId="29" xfId="38" applyBorder="1" applyAlignment="1">
      <alignment horizontal="center" vertical="center"/>
      <protection/>
    </xf>
    <xf numFmtId="0" fontId="66" fillId="0" borderId="19" xfId="104">
      <alignment horizontal="left" vertical="center" wrapText="1" indent="1"/>
      <protection/>
    </xf>
    <xf numFmtId="0" fontId="66" fillId="0" borderId="30" xfId="104" applyBorder="1">
      <alignment horizontal="left" vertical="center" wrapText="1" indent="1"/>
      <protection/>
    </xf>
    <xf numFmtId="0" fontId="61" fillId="0" borderId="15" xfId="81">
      <alignment horizontal="left" wrapText="1" indent="1"/>
      <protection/>
    </xf>
    <xf numFmtId="0" fontId="61" fillId="0" borderId="31" xfId="81" applyBorder="1">
      <alignment horizontal="left" wrapText="1" indent="1"/>
      <protection/>
    </xf>
    <xf numFmtId="0" fontId="61" fillId="0" borderId="0" xfId="81" applyBorder="1">
      <alignment horizontal="left" wrapText="1" indent="1"/>
      <protection/>
    </xf>
    <xf numFmtId="0" fontId="61" fillId="0" borderId="32" xfId="81" applyBorder="1">
      <alignment horizontal="left" wrapText="1" indent="1"/>
      <protection/>
    </xf>
    <xf numFmtId="0" fontId="61" fillId="0" borderId="1" xfId="34" applyFont="1" applyFill="1" applyAlignment="1">
      <alignment horizontal="left" wrapText="1" indent="1"/>
    </xf>
    <xf numFmtId="0" fontId="8" fillId="0" borderId="1" xfId="34" applyFont="1" applyFill="1" applyAlignment="1">
      <alignment/>
    </xf>
    <xf numFmtId="174" fontId="54" fillId="26" borderId="33" xfId="44" applyBorder="1">
      <alignment horizontal="left" vertical="center" indent="1"/>
    </xf>
    <xf numFmtId="174" fontId="54" fillId="26" borderId="34" xfId="44" applyBorder="1">
      <alignment horizontal="left" vertical="center" indent="1"/>
    </xf>
    <xf numFmtId="174" fontId="54" fillId="26" borderId="35" xfId="44" applyBorder="1">
      <alignment horizontal="left" vertical="center" indent="1"/>
    </xf>
    <xf numFmtId="3" fontId="54" fillId="26" borderId="36" xfId="44" applyNumberFormat="1" applyBorder="1">
      <alignment horizontal="left" vertical="center" indent="1"/>
    </xf>
    <xf numFmtId="3" fontId="54" fillId="26" borderId="37" xfId="44" applyNumberFormat="1" applyBorder="1">
      <alignment horizontal="left" vertical="center" indent="1"/>
    </xf>
    <xf numFmtId="3" fontId="54" fillId="26" borderId="38" xfId="44" applyNumberFormat="1" applyBorder="1">
      <alignment horizontal="left" vertical="center" indent="1"/>
    </xf>
    <xf numFmtId="174" fontId="54" fillId="26" borderId="36" xfId="44" applyBorder="1">
      <alignment horizontal="left" vertical="center" indent="1"/>
    </xf>
    <xf numFmtId="174" fontId="54" fillId="26" borderId="37" xfId="44" applyBorder="1">
      <alignment horizontal="left" vertical="center" indent="1"/>
    </xf>
    <xf numFmtId="174" fontId="54" fillId="26" borderId="38" xfId="44" applyBorder="1">
      <alignment horizontal="left" vertical="center" indent="1"/>
    </xf>
    <xf numFmtId="0" fontId="0" fillId="0" borderId="1" xfId="34" applyFont="1" applyFill="1" applyAlignment="1">
      <alignment/>
    </xf>
    <xf numFmtId="0" fontId="48" fillId="21" borderId="23" xfId="38" applyBorder="1" applyAlignment="1">
      <alignment horizontal="center" vertical="center"/>
      <protection/>
    </xf>
    <xf numFmtId="0" fontId="48" fillId="21" borderId="24" xfId="38" applyBorder="1" applyAlignment="1">
      <alignment horizontal="center" vertical="center"/>
      <protection/>
    </xf>
    <xf numFmtId="0" fontId="48" fillId="21" borderId="28" xfId="38" applyBorder="1" applyAlignment="1">
      <alignment horizontal="center" vertical="center" wrapText="1"/>
      <protection/>
    </xf>
    <xf numFmtId="0" fontId="48" fillId="21" borderId="29" xfId="38" applyBorder="1" applyAlignment="1">
      <alignment horizontal="center" vertical="center" wrapText="1"/>
      <protection/>
    </xf>
    <xf numFmtId="0" fontId="48" fillId="21" borderId="26" xfId="38" applyBorder="1" applyAlignment="1">
      <alignment horizontal="center" vertical="center" wrapText="1"/>
      <protection/>
    </xf>
    <xf numFmtId="0" fontId="48" fillId="21" borderId="39" xfId="38" applyBorder="1" applyAlignment="1">
      <alignment horizontal="center" vertical="center" wrapText="1"/>
      <protection/>
    </xf>
    <xf numFmtId="0" fontId="66" fillId="0" borderId="40" xfId="104" applyBorder="1">
      <alignment horizontal="left" vertical="center" wrapText="1" indent="1"/>
      <protection/>
    </xf>
    <xf numFmtId="0" fontId="66" fillId="0" borderId="41" xfId="104" applyBorder="1">
      <alignment horizontal="left" vertical="center" wrapText="1" indent="1"/>
      <protection/>
    </xf>
    <xf numFmtId="179" fontId="54" fillId="26" borderId="10" xfId="44" applyNumberFormat="1" applyAlignment="1">
      <alignment horizontal="right" vertical="center" indent="1"/>
    </xf>
    <xf numFmtId="179" fontId="65" fillId="40" borderId="10" xfId="103" applyNumberFormat="1" applyAlignment="1">
      <alignment horizontal="right" vertical="center" indent="1"/>
      <protection/>
    </xf>
    <xf numFmtId="179" fontId="65" fillId="40" borderId="3" xfId="36" applyNumberFormat="1" applyFont="1" applyFill="1" applyAlignment="1">
      <alignment horizontal="right" vertical="center" indent="1"/>
    </xf>
  </cellXfs>
  <cellStyles count="9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lcular" xfId="39"/>
    <cellStyle name="Celda comprob." xfId="40"/>
    <cellStyle name="Celda vinculada" xfId="41"/>
    <cellStyle name="color fondo claro" xfId="42"/>
    <cellStyle name="color total" xfId="43"/>
    <cellStyle name="colorbold" xfId="44"/>
    <cellStyle name="coltit" xfId="45"/>
    <cellStyle name="Columna títulos" xfId="46"/>
    <cellStyle name="Comma" xfId="47"/>
    <cellStyle name="Comma0" xfId="48"/>
    <cellStyle name="Correcto" xfId="49"/>
    <cellStyle name="cuadro" xfId="50"/>
    <cellStyle name="Currency" xfId="51"/>
    <cellStyle name="Currency0" xfId="52"/>
    <cellStyle name="Date" xfId="53"/>
    <cellStyle name="datos" xfId="54"/>
    <cellStyle name="Encabez. 1" xfId="55"/>
    <cellStyle name="Encabez. 2" xfId="56"/>
    <cellStyle name="Encabezado" xfId="57"/>
    <cellStyle name="Encabezado 3" xfId="58"/>
    <cellStyle name="Encabezado 4" xfId="59"/>
    <cellStyle name="Énfasis1" xfId="60"/>
    <cellStyle name="Énfasis2" xfId="61"/>
    <cellStyle name="Énfasis3" xfId="62"/>
    <cellStyle name="Énfasis4" xfId="63"/>
    <cellStyle name="Énfasis5" xfId="64"/>
    <cellStyle name="Énfasis6" xfId="65"/>
    <cellStyle name="Entrada" xfId="66"/>
    <cellStyle name="Estilo 1" xfId="67"/>
    <cellStyle name="Euro" xfId="68"/>
    <cellStyle name="Explicación" xfId="69"/>
    <cellStyle name="F2" xfId="70"/>
    <cellStyle name="F3" xfId="71"/>
    <cellStyle name="F4" xfId="72"/>
    <cellStyle name="F5" xfId="73"/>
    <cellStyle name="F6" xfId="74"/>
    <cellStyle name="F7" xfId="75"/>
    <cellStyle name="F8" xfId="76"/>
    <cellStyle name="Fin del cuadro" xfId="77"/>
    <cellStyle name="fincuadro" xfId="78"/>
    <cellStyle name="Fixed" xfId="79"/>
    <cellStyle name="fuente" xfId="80"/>
    <cellStyle name="fuente1" xfId="81"/>
    <cellStyle name="Heading 1" xfId="82"/>
    <cellStyle name="Heading 2" xfId="83"/>
    <cellStyle name="Hyperlink" xfId="84"/>
    <cellStyle name="Followed Hyperlink" xfId="85"/>
    <cellStyle name="Incorrecto" xfId="86"/>
    <cellStyle name="Comma" xfId="87"/>
    <cellStyle name="Comma [0]" xfId="88"/>
    <cellStyle name="mio" xfId="89"/>
    <cellStyle name="Currency" xfId="90"/>
    <cellStyle name="Currency [0]" xfId="91"/>
    <cellStyle name="Neutral" xfId="92"/>
    <cellStyle name="Normal_cuadros para SEC septiembre 02 de Hoteles" xfId="93"/>
    <cellStyle name="Normal_Hoja1_2" xfId="94"/>
    <cellStyle name="Normal_NIVACT" xfId="95"/>
    <cellStyle name="Normal_supermercados03" xfId="96"/>
    <cellStyle name="Nota" xfId="97"/>
    <cellStyle name="Percent" xfId="98"/>
    <cellStyle name="Percent" xfId="99"/>
    <cellStyle name="Salida" xfId="100"/>
    <cellStyle name="tabla1" xfId="101"/>
    <cellStyle name="tabla2" xfId="102"/>
    <cellStyle name="tabulados" xfId="103"/>
    <cellStyle name="titulo" xfId="104"/>
    <cellStyle name="Título" xfId="105"/>
    <cellStyle name="Titulo (texto)" xfId="106"/>
    <cellStyle name="total" xfId="107"/>
    <cellStyle name="totcuadro" xfId="10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A23"/>
  <sheetViews>
    <sheetView showGridLines="0" tabSelected="1" workbookViewId="0" topLeftCell="A1">
      <selection activeCell="B1" sqref="B1:F2"/>
    </sheetView>
  </sheetViews>
  <sheetFormatPr defaultColWidth="11.421875" defaultRowHeight="12.75"/>
  <cols>
    <col min="1" max="1" width="31.00390625" style="0" customWidth="1"/>
    <col min="2" max="2" width="48.140625" style="0" customWidth="1"/>
    <col min="3" max="3" width="16.8515625" style="0" customWidth="1"/>
    <col min="4" max="4" width="13.28125" style="0" customWidth="1"/>
    <col min="5" max="5" width="13.00390625" style="0" customWidth="1"/>
    <col min="6" max="6" width="12.8515625" style="0" customWidth="1"/>
  </cols>
  <sheetData>
    <row r="1" spans="2:53" ht="12">
      <c r="B1" s="49" t="s">
        <v>62</v>
      </c>
      <c r="C1" s="49"/>
      <c r="D1" s="49"/>
      <c r="E1" s="49"/>
      <c r="F1" s="4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2:53" ht="57" customHeight="1"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27.75" customHeight="1">
      <c r="B3" s="45" t="s">
        <v>33</v>
      </c>
      <c r="C3" s="47" t="s">
        <v>45</v>
      </c>
      <c r="D3" s="47"/>
      <c r="E3" s="47"/>
      <c r="F3" s="48"/>
      <c r="G3" s="4"/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2:53" ht="27.75" customHeight="1">
      <c r="B4" s="46"/>
      <c r="C4" s="24" t="s">
        <v>6</v>
      </c>
      <c r="D4" s="24" t="s">
        <v>38</v>
      </c>
      <c r="E4" s="24" t="s">
        <v>39</v>
      </c>
      <c r="F4" s="25" t="s">
        <v>40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2:53" ht="22.5" customHeight="1">
      <c r="B5" s="18" t="s">
        <v>34</v>
      </c>
      <c r="C5" s="33">
        <f>166000870*(1/1000)</f>
        <v>166000.87</v>
      </c>
      <c r="D5" s="33">
        <f>SUM(D6:D8)</f>
        <v>180130.793</v>
      </c>
      <c r="E5" s="33">
        <f>SUM(E6:E8)</f>
        <v>195087.62200000003</v>
      </c>
      <c r="F5" s="33">
        <f>SUM(F6:F8)</f>
        <v>217703.98599999998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2:53" ht="22.5" customHeight="1">
      <c r="B6" s="15" t="s">
        <v>3</v>
      </c>
      <c r="C6" s="31">
        <f>18880664*(1/1000)</f>
        <v>18880.664</v>
      </c>
      <c r="D6" s="31">
        <f>19938934/1000</f>
        <v>19938.934</v>
      </c>
      <c r="E6" s="31">
        <v>20095.243000000002</v>
      </c>
      <c r="F6" s="31">
        <f>21382902/1000</f>
        <v>21382.902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2:53" ht="22.5" customHeight="1">
      <c r="B7" s="15" t="s">
        <v>4</v>
      </c>
      <c r="C7" s="31">
        <f>124894876*(1/1000)</f>
        <v>124894.876</v>
      </c>
      <c r="D7" s="31">
        <f>137126288/1000</f>
        <v>137126.288</v>
      </c>
      <c r="E7" s="31">
        <v>148578.668</v>
      </c>
      <c r="F7" s="31">
        <f>166398792/1000</f>
        <v>166398.792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2:53" ht="22.5" customHeight="1">
      <c r="B8" s="15" t="s">
        <v>5</v>
      </c>
      <c r="C8" s="31">
        <f>22225330*(1/1000)</f>
        <v>22225.33</v>
      </c>
      <c r="D8" s="31">
        <f>23065571/1000</f>
        <v>23065.571</v>
      </c>
      <c r="E8" s="31">
        <v>26413.711</v>
      </c>
      <c r="F8" s="31">
        <f>29922292/1000</f>
        <v>29922.292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2:53" ht="22.5" customHeight="1">
      <c r="B9" s="14" t="s">
        <v>35</v>
      </c>
      <c r="C9" s="30">
        <f>94468701.3217788*(1/1000)</f>
        <v>94468.70132177885</v>
      </c>
      <c r="D9" s="30">
        <f>SUM(D10:D12)</f>
        <v>104646.11099999999</v>
      </c>
      <c r="E9" s="30">
        <f>SUM(E10:E12)</f>
        <v>112549.137</v>
      </c>
      <c r="F9" s="30">
        <f>SUM(F10:F12)</f>
        <v>122171.535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2:53" ht="22.5" customHeight="1">
      <c r="B10" s="15" t="s">
        <v>3</v>
      </c>
      <c r="C10" s="31">
        <f>17232898.828061*(1/1000)</f>
        <v>17232.89882806102</v>
      </c>
      <c r="D10" s="31">
        <f>18332813/1000</f>
        <v>18332.813</v>
      </c>
      <c r="E10" s="31">
        <v>18245.063000000002</v>
      </c>
      <c r="F10" s="31">
        <f>19836249/1000</f>
        <v>19836.249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53" ht="22.5" customHeight="1">
      <c r="B11" s="15" t="s">
        <v>4</v>
      </c>
      <c r="C11" s="31">
        <f>59295473.0648209*(1/1000)</f>
        <v>59295.473064820864</v>
      </c>
      <c r="D11" s="31">
        <f>68089935/1000</f>
        <v>68089.935</v>
      </c>
      <c r="E11" s="31">
        <v>73522.844</v>
      </c>
      <c r="F11" s="31">
        <f>79477061/1000</f>
        <v>79477.061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2:53" ht="22.5" customHeight="1">
      <c r="B12" s="15" t="s">
        <v>5</v>
      </c>
      <c r="C12" s="31">
        <f>17940329.428897*(1/1000)</f>
        <v>17940.329428896963</v>
      </c>
      <c r="D12" s="31">
        <f>18223363/1000</f>
        <v>18223.363</v>
      </c>
      <c r="E12" s="31">
        <v>20781.23</v>
      </c>
      <c r="F12" s="31">
        <f>22858225/1000</f>
        <v>22858.225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53" ht="22.5" customHeight="1">
      <c r="B13" s="14" t="s">
        <v>36</v>
      </c>
      <c r="C13" s="30">
        <v>56.90855796224372</v>
      </c>
      <c r="D13" s="30">
        <f>D9*100/D5</f>
        <v>58.09451524481991</v>
      </c>
      <c r="E13" s="30">
        <f>E9*100/E5</f>
        <v>57.6915828109279</v>
      </c>
      <c r="F13" s="30">
        <f>F9*100/F5</f>
        <v>56.11818931050716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2:53" ht="22.5" customHeight="1">
      <c r="B14" s="15" t="s">
        <v>3</v>
      </c>
      <c r="C14" s="31">
        <v>91.27273716677031</v>
      </c>
      <c r="D14" s="31">
        <f>D10*100/D6</f>
        <v>91.94480005801712</v>
      </c>
      <c r="E14" s="31">
        <v>90.79294537518157</v>
      </c>
      <c r="F14" s="31">
        <v>92.76687046500984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2:53" ht="22.5" customHeight="1">
      <c r="B15" s="15" t="s">
        <v>4</v>
      </c>
      <c r="C15" s="31">
        <v>47.47630564509377</v>
      </c>
      <c r="D15" s="31">
        <f>D11*100/D7</f>
        <v>49.65491007821928</v>
      </c>
      <c r="E15" s="31">
        <v>53.72576229074504</v>
      </c>
      <c r="F15" s="31">
        <v>47.76300359199723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2:53" ht="22.5" customHeight="1" thickBot="1">
      <c r="B16" s="22" t="s">
        <v>5</v>
      </c>
      <c r="C16" s="37">
        <v>80.72019371094586</v>
      </c>
      <c r="D16" s="37">
        <f>D12*100/D8</f>
        <v>79.00677160777855</v>
      </c>
      <c r="E16" s="37">
        <v>78.67591948742076</v>
      </c>
      <c r="F16" s="37">
        <v>76.39195887801642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2:53" ht="16.5" customHeight="1" thickTop="1">
      <c r="B17" s="51" t="s">
        <v>46</v>
      </c>
      <c r="C17" s="51"/>
      <c r="D17" s="51"/>
      <c r="E17" s="51"/>
      <c r="F17" s="51"/>
      <c r="G17" s="5"/>
      <c r="H17" s="1"/>
      <c r="I17" s="6"/>
      <c r="J17" s="1"/>
      <c r="K17" s="1"/>
      <c r="L17" s="1"/>
      <c r="M17" s="1"/>
      <c r="N17" s="1"/>
      <c r="O17" s="1"/>
      <c r="P17" s="1"/>
      <c r="Q17" s="1"/>
      <c r="R17" s="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2:53" ht="12">
      <c r="B18" s="51"/>
      <c r="C18" s="51"/>
      <c r="D18" s="51"/>
      <c r="E18" s="51"/>
      <c r="F18" s="51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2:53" ht="12.75" customHeight="1">
      <c r="B19" s="52" t="s">
        <v>55</v>
      </c>
      <c r="C19" s="53"/>
      <c r="D19" s="53"/>
      <c r="E19" s="53"/>
      <c r="F19" s="5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2:53" ht="6.75" customHeight="1">
      <c r="B20" s="55"/>
      <c r="C20" s="55"/>
      <c r="D20" s="55"/>
      <c r="E20" s="55"/>
      <c r="F20" s="5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2" ht="12.75" customHeight="1"/>
    <row r="23" spans="2:43" ht="1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</sheetData>
  <sheetProtection/>
  <mergeCells count="6">
    <mergeCell ref="B3:B4"/>
    <mergeCell ref="C3:F3"/>
    <mergeCell ref="B1:F2"/>
    <mergeCell ref="B17:F18"/>
    <mergeCell ref="B19:F19"/>
    <mergeCell ref="B20:F20"/>
  </mergeCells>
  <printOptions/>
  <pageMargins left="0.28" right="0.75" top="0.35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3"/>
  <sheetViews>
    <sheetView showGridLines="0" workbookViewId="0" topLeftCell="A1">
      <selection activeCell="B1" sqref="B1:F2"/>
    </sheetView>
  </sheetViews>
  <sheetFormatPr defaultColWidth="11.421875" defaultRowHeight="12.75"/>
  <cols>
    <col min="1" max="1" width="21.140625" style="0" customWidth="1"/>
    <col min="2" max="2" width="51.140625" style="0" customWidth="1"/>
    <col min="3" max="3" width="20.28125" style="0" customWidth="1"/>
    <col min="4" max="4" width="13.421875" style="0" customWidth="1"/>
    <col min="5" max="5" width="12.8515625" style="0" customWidth="1"/>
    <col min="6" max="6" width="12.00390625" style="0" bestFit="1" customWidth="1"/>
  </cols>
  <sheetData>
    <row r="1" spans="2:17" ht="12">
      <c r="B1" s="49" t="s">
        <v>61</v>
      </c>
      <c r="C1" s="49"/>
      <c r="D1" s="49"/>
      <c r="E1" s="49"/>
      <c r="F1" s="49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2:17" ht="57" customHeight="1">
      <c r="B2" s="50"/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2:17" ht="27.75" customHeight="1">
      <c r="B3" s="45" t="s">
        <v>37</v>
      </c>
      <c r="C3" s="47" t="s">
        <v>49</v>
      </c>
      <c r="D3" s="47"/>
      <c r="E3" s="47"/>
      <c r="F3" s="48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4" ht="27.75" customHeight="1">
      <c r="B4" s="46"/>
      <c r="C4" s="24" t="s">
        <v>48</v>
      </c>
      <c r="D4" s="24" t="s">
        <v>38</v>
      </c>
      <c r="E4" s="24" t="s">
        <v>39</v>
      </c>
      <c r="F4" s="25" t="s">
        <v>40</v>
      </c>
      <c r="G4" s="1"/>
      <c r="H4" s="1"/>
      <c r="I4" s="1"/>
      <c r="J4" s="1"/>
      <c r="K4" s="1"/>
      <c r="L4" s="1"/>
      <c r="M4" s="1"/>
      <c r="N4" s="1"/>
    </row>
    <row r="5" spans="2:14" ht="22.5" customHeight="1">
      <c r="B5" s="28" t="s">
        <v>34</v>
      </c>
      <c r="C5" s="33">
        <v>302799.215</v>
      </c>
      <c r="D5" s="33">
        <f>SUM(D6:D8)</f>
        <v>340472.03200000006</v>
      </c>
      <c r="E5" s="33">
        <f>SUM(E6:E8)</f>
        <v>365970.345</v>
      </c>
      <c r="F5" s="33">
        <f>SUM(F6:F8)</f>
        <v>381261.385</v>
      </c>
      <c r="G5" s="1"/>
      <c r="H5" s="1"/>
      <c r="I5" s="1"/>
      <c r="J5" s="1"/>
      <c r="K5" s="1"/>
      <c r="L5" s="1"/>
      <c r="M5" s="1"/>
      <c r="N5" s="1"/>
    </row>
    <row r="6" spans="2:14" ht="22.5" customHeight="1">
      <c r="B6" s="16" t="s">
        <v>3</v>
      </c>
      <c r="C6" s="31">
        <v>80646.564</v>
      </c>
      <c r="D6" s="31">
        <f>103245062/1000</f>
        <v>103245.062</v>
      </c>
      <c r="E6" s="31">
        <v>116459.605</v>
      </c>
      <c r="F6" s="31">
        <f>108014255/1000</f>
        <v>108014.255</v>
      </c>
      <c r="G6" s="1"/>
      <c r="H6" s="1"/>
      <c r="I6" s="1"/>
      <c r="J6" s="1"/>
      <c r="K6" s="1"/>
      <c r="L6" s="1"/>
      <c r="M6" s="1"/>
      <c r="N6" s="1"/>
    </row>
    <row r="7" spans="2:14" ht="22.5" customHeight="1">
      <c r="B7" s="16" t="s">
        <v>4</v>
      </c>
      <c r="C7" s="31">
        <v>163692.676</v>
      </c>
      <c r="D7" s="31">
        <f>175658912/1000</f>
        <v>175658.912</v>
      </c>
      <c r="E7" s="31">
        <v>189490.017</v>
      </c>
      <c r="F7" s="31">
        <f>209207941/1000</f>
        <v>209207.941</v>
      </c>
      <c r="G7" s="1"/>
      <c r="H7" s="1"/>
      <c r="I7" s="1"/>
      <c r="J7" s="1"/>
      <c r="K7" s="1"/>
      <c r="L7" s="1"/>
      <c r="M7" s="1"/>
      <c r="N7" s="1"/>
    </row>
    <row r="8" spans="2:14" ht="22.5" customHeight="1">
      <c r="B8" s="16" t="s">
        <v>5</v>
      </c>
      <c r="C8" s="31">
        <v>58459.975</v>
      </c>
      <c r="D8" s="31">
        <f>61568058/1000</f>
        <v>61568.058</v>
      </c>
      <c r="E8" s="31">
        <v>60020.723</v>
      </c>
      <c r="F8" s="31">
        <f>64039189/1000</f>
        <v>64039.189</v>
      </c>
      <c r="G8" s="1"/>
      <c r="H8" s="1"/>
      <c r="I8" s="1"/>
      <c r="J8" s="1"/>
      <c r="K8" s="1"/>
      <c r="L8" s="1"/>
      <c r="M8" s="1"/>
      <c r="N8" s="1"/>
    </row>
    <row r="9" spans="2:14" ht="22.5" customHeight="1">
      <c r="B9" s="26" t="s">
        <v>35</v>
      </c>
      <c r="C9" s="30">
        <v>170744.2244704292</v>
      </c>
      <c r="D9" s="30">
        <f>SUM(D10:D12)</f>
        <v>194502.312</v>
      </c>
      <c r="E9" s="30">
        <f>SUM(E10:E12)</f>
        <v>202273.467</v>
      </c>
      <c r="F9" s="30">
        <f>SUM(F10:F12)</f>
        <v>205315.69</v>
      </c>
      <c r="G9" s="1"/>
      <c r="H9" s="1"/>
      <c r="I9" s="1"/>
      <c r="J9" s="1"/>
      <c r="K9" s="1"/>
      <c r="L9" s="1"/>
      <c r="M9" s="1"/>
      <c r="N9" s="1"/>
    </row>
    <row r="10" spans="2:14" ht="22.5" customHeight="1">
      <c r="B10" s="16" t="s">
        <v>3</v>
      </c>
      <c r="C10" s="31">
        <v>52131.879580486966</v>
      </c>
      <c r="D10" s="31">
        <f>67914751/1000</f>
        <v>67914.751</v>
      </c>
      <c r="E10" s="31">
        <v>78218.566</v>
      </c>
      <c r="F10" s="31">
        <f>69208001/1000</f>
        <v>69208.001</v>
      </c>
      <c r="G10" s="1"/>
      <c r="H10" s="1"/>
      <c r="I10" s="1"/>
      <c r="J10" s="1"/>
      <c r="K10" s="1"/>
      <c r="L10" s="1"/>
      <c r="M10" s="1"/>
      <c r="N10" s="1"/>
    </row>
    <row r="11" spans="2:14" ht="22.5" customHeight="1">
      <c r="B11" s="16" t="s">
        <v>4</v>
      </c>
      <c r="C11" s="31">
        <v>80017.62118446232</v>
      </c>
      <c r="D11" s="31">
        <f>85788281/1000</f>
        <v>85788.281</v>
      </c>
      <c r="E11" s="31">
        <v>87397.126</v>
      </c>
      <c r="F11" s="31">
        <f>96075190/1000</f>
        <v>96075.19</v>
      </c>
      <c r="G11" s="1"/>
      <c r="H11" s="1"/>
      <c r="I11" s="1"/>
      <c r="J11" s="1"/>
      <c r="K11" s="1"/>
      <c r="L11" s="1"/>
      <c r="M11" s="1"/>
      <c r="N11" s="1"/>
    </row>
    <row r="12" spans="2:14" ht="22.5" customHeight="1">
      <c r="B12" s="16" t="s">
        <v>5</v>
      </c>
      <c r="C12" s="31">
        <v>38594.72370547993</v>
      </c>
      <c r="D12" s="31">
        <f>40799280/1000</f>
        <v>40799.28</v>
      </c>
      <c r="E12" s="31">
        <v>36657.775</v>
      </c>
      <c r="F12" s="31">
        <f>40032499/1000</f>
        <v>40032.499</v>
      </c>
      <c r="G12" s="1"/>
      <c r="H12" s="1"/>
      <c r="I12" s="1"/>
      <c r="J12" s="1"/>
      <c r="K12" s="1"/>
      <c r="L12" s="1"/>
      <c r="M12" s="1"/>
      <c r="N12" s="1"/>
    </row>
    <row r="13" spans="2:14" ht="22.5" customHeight="1">
      <c r="B13" s="26" t="s">
        <v>36</v>
      </c>
      <c r="C13" s="30">
        <v>56.38859548246491</v>
      </c>
      <c r="D13" s="30">
        <f>D9*100/D5</f>
        <v>57.12725091028915</v>
      </c>
      <c r="E13" s="30">
        <f>E9*100/E5</f>
        <v>55.270452855954765</v>
      </c>
      <c r="F13" s="30">
        <f>F9*100/F5</f>
        <v>53.85168760271906</v>
      </c>
      <c r="G13" s="1"/>
      <c r="H13" s="1"/>
      <c r="I13" s="1"/>
      <c r="J13" s="1"/>
      <c r="K13" s="1"/>
      <c r="L13" s="1"/>
      <c r="M13" s="1"/>
      <c r="N13" s="1"/>
    </row>
    <row r="14" spans="2:14" ht="22.5" customHeight="1">
      <c r="B14" s="16" t="s">
        <v>3</v>
      </c>
      <c r="C14" s="31">
        <v>64.64240631564535</v>
      </c>
      <c r="D14" s="31">
        <f>D10*100/D6</f>
        <v>65.78014452642782</v>
      </c>
      <c r="E14" s="31">
        <v>67.1636882161845</v>
      </c>
      <c r="F14" s="31">
        <v>64.07302536132846</v>
      </c>
      <c r="G14" s="1"/>
      <c r="H14" s="1"/>
      <c r="I14" s="1"/>
      <c r="J14" s="1"/>
      <c r="K14" s="1"/>
      <c r="L14" s="1"/>
      <c r="M14" s="1"/>
      <c r="N14" s="1"/>
    </row>
    <row r="15" spans="2:14" ht="22.5" customHeight="1">
      <c r="B15" s="16" t="s">
        <v>4</v>
      </c>
      <c r="C15" s="31">
        <v>48.882835286083484</v>
      </c>
      <c r="D15" s="31">
        <f>D11*100/D7</f>
        <v>48.83798950092552</v>
      </c>
      <c r="E15" s="31">
        <v>46.12228516502798</v>
      </c>
      <c r="F15" s="31">
        <v>51.04897745897078</v>
      </c>
      <c r="G15" s="1"/>
      <c r="H15" s="1"/>
      <c r="I15" s="1"/>
      <c r="J15" s="1"/>
      <c r="K15" s="1"/>
      <c r="L15" s="1"/>
      <c r="M15" s="1"/>
      <c r="N15" s="1"/>
    </row>
    <row r="16" spans="2:14" ht="22.5" customHeight="1" thickBot="1">
      <c r="B16" s="27" t="s">
        <v>5</v>
      </c>
      <c r="C16" s="37">
        <v>66.01905612426269</v>
      </c>
      <c r="D16" s="37">
        <f>D12*100/D8</f>
        <v>66.26695940287739</v>
      </c>
      <c r="E16" s="37">
        <v>61.07519731143525</v>
      </c>
      <c r="F16" s="37">
        <v>62.51250152465235</v>
      </c>
      <c r="G16" s="1"/>
      <c r="H16" s="1"/>
      <c r="I16" s="1"/>
      <c r="J16" s="1"/>
      <c r="K16" s="1"/>
      <c r="L16" s="1"/>
      <c r="M16" s="1"/>
      <c r="N16" s="1"/>
    </row>
    <row r="17" spans="2:17" ht="15" customHeight="1" thickTop="1">
      <c r="B17" s="51" t="s">
        <v>46</v>
      </c>
      <c r="C17" s="51"/>
      <c r="D17" s="51"/>
      <c r="E17" s="51"/>
      <c r="F17" s="51"/>
      <c r="G17" s="1"/>
      <c r="H17" s="6"/>
      <c r="I17" s="1"/>
      <c r="J17" s="1"/>
      <c r="K17" s="1"/>
      <c r="L17" s="1"/>
      <c r="M17" s="1"/>
      <c r="N17" s="1"/>
      <c r="O17" s="1"/>
      <c r="P17" s="1"/>
      <c r="Q17" s="2"/>
    </row>
    <row r="18" spans="2:17" ht="12">
      <c r="B18" s="51"/>
      <c r="C18" s="51"/>
      <c r="D18" s="51"/>
      <c r="E18" s="51"/>
      <c r="F18" s="51"/>
      <c r="G18" s="1"/>
      <c r="H18" s="6"/>
      <c r="I18" s="1"/>
      <c r="J18" s="1"/>
      <c r="K18" s="1"/>
      <c r="L18" s="1"/>
      <c r="M18" s="1"/>
      <c r="N18" s="1"/>
      <c r="O18" s="1"/>
      <c r="P18" s="1"/>
      <c r="Q18" s="2"/>
    </row>
    <row r="19" spans="2:17" ht="1.5" customHeight="1">
      <c r="B19" s="51" t="s">
        <v>47</v>
      </c>
      <c r="C19" s="51"/>
      <c r="D19" s="51"/>
      <c r="E19" s="51"/>
      <c r="F19" s="5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</row>
    <row r="20" spans="2:17" ht="12">
      <c r="B20" s="51"/>
      <c r="C20" s="51"/>
      <c r="D20" s="51"/>
      <c r="E20" s="51"/>
      <c r="F20" s="5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2">
      <c r="B21" s="56"/>
      <c r="C21" s="56"/>
      <c r="D21" s="56"/>
      <c r="E21" s="56"/>
      <c r="F21" s="5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3" spans="2:16" ht="12">
      <c r="B23" s="1"/>
      <c r="C23" s="1"/>
      <c r="D23" s="1"/>
      <c r="E23" s="1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sheetProtection/>
  <mergeCells count="6">
    <mergeCell ref="B19:F20"/>
    <mergeCell ref="B1:F2"/>
    <mergeCell ref="B3:B4"/>
    <mergeCell ref="B17:F18"/>
    <mergeCell ref="C3:F3"/>
    <mergeCell ref="B21:F21"/>
  </mergeCells>
  <printOptions/>
  <pageMargins left="0.29" right="0.75" top="0.35" bottom="1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showGridLines="0" workbookViewId="0" topLeftCell="A1">
      <selection activeCell="B1" sqref="B1:F3"/>
    </sheetView>
  </sheetViews>
  <sheetFormatPr defaultColWidth="11.421875" defaultRowHeight="12.75" customHeight="1"/>
  <cols>
    <col min="1" max="1" width="33.00390625" style="0" customWidth="1"/>
    <col min="2" max="2" width="38.7109375" style="0" customWidth="1"/>
    <col min="3" max="4" width="13.140625" style="0" customWidth="1"/>
    <col min="5" max="5" width="12.421875" style="0" customWidth="1"/>
    <col min="6" max="6" width="11.421875" style="0" bestFit="1" customWidth="1"/>
  </cols>
  <sheetData>
    <row r="1" spans="2:10" ht="19.5" customHeight="1">
      <c r="B1" s="49" t="s">
        <v>60</v>
      </c>
      <c r="C1" s="49"/>
      <c r="D1" s="49"/>
      <c r="E1" s="49"/>
      <c r="F1" s="49"/>
      <c r="G1" s="1"/>
      <c r="H1" s="1"/>
      <c r="I1" s="1"/>
      <c r="J1" s="1"/>
    </row>
    <row r="2" spans="2:10" ht="19.5" customHeight="1">
      <c r="B2" s="49"/>
      <c r="C2" s="49"/>
      <c r="D2" s="49"/>
      <c r="E2" s="49"/>
      <c r="F2" s="49"/>
      <c r="G2" s="1"/>
      <c r="H2" s="1"/>
      <c r="I2" s="1"/>
      <c r="J2" s="1"/>
    </row>
    <row r="3" spans="2:10" ht="19.5" customHeight="1">
      <c r="B3" s="50"/>
      <c r="C3" s="50"/>
      <c r="D3" s="50"/>
      <c r="E3" s="50"/>
      <c r="F3" s="50"/>
      <c r="G3" s="1"/>
      <c r="H3" s="1"/>
      <c r="I3" s="1"/>
      <c r="J3" s="1"/>
    </row>
    <row r="4" spans="2:6" ht="27.75" customHeight="1">
      <c r="B4" s="45" t="s">
        <v>0</v>
      </c>
      <c r="C4" s="47" t="s">
        <v>6</v>
      </c>
      <c r="D4" s="47" t="s">
        <v>38</v>
      </c>
      <c r="E4" s="47" t="s">
        <v>39</v>
      </c>
      <c r="F4" s="48" t="s">
        <v>41</v>
      </c>
    </row>
    <row r="5" spans="2:6" ht="12.75" customHeight="1">
      <c r="B5" s="46"/>
      <c r="C5" s="67"/>
      <c r="D5" s="67"/>
      <c r="E5" s="67"/>
      <c r="F5" s="68"/>
    </row>
    <row r="6" spans="2:6" ht="22.5" customHeight="1">
      <c r="B6" s="57" t="s">
        <v>1</v>
      </c>
      <c r="C6" s="58"/>
      <c r="D6" s="58"/>
      <c r="E6" s="58"/>
      <c r="F6" s="59"/>
    </row>
    <row r="7" spans="2:6" ht="22.5" customHeight="1">
      <c r="B7" s="38" t="s">
        <v>7</v>
      </c>
      <c r="C7" s="17">
        <v>82</v>
      </c>
      <c r="D7" s="17">
        <v>82</v>
      </c>
      <c r="E7" s="17">
        <v>81</v>
      </c>
      <c r="F7" s="17">
        <v>80</v>
      </c>
    </row>
    <row r="8" spans="2:6" ht="22.5" customHeight="1">
      <c r="B8" s="38" t="s">
        <v>8</v>
      </c>
      <c r="C8" s="17">
        <v>4040</v>
      </c>
      <c r="D8" s="17">
        <v>4043</v>
      </c>
      <c r="E8" s="17">
        <v>4044</v>
      </c>
      <c r="F8" s="17">
        <v>4050</v>
      </c>
    </row>
    <row r="9" spans="2:6" ht="22.5" customHeight="1">
      <c r="B9" s="38" t="s">
        <v>9</v>
      </c>
      <c r="C9" s="17">
        <v>11449</v>
      </c>
      <c r="D9" s="17">
        <v>11672</v>
      </c>
      <c r="E9" s="17">
        <v>12070</v>
      </c>
      <c r="F9" s="17">
        <v>12571</v>
      </c>
    </row>
    <row r="10" spans="2:6" ht="22.5" customHeight="1">
      <c r="B10" s="60" t="s">
        <v>2</v>
      </c>
      <c r="C10" s="61"/>
      <c r="D10" s="61"/>
      <c r="E10" s="61"/>
      <c r="F10" s="62"/>
    </row>
    <row r="11" spans="2:6" ht="22.5" customHeight="1">
      <c r="B11" s="38" t="s">
        <v>7</v>
      </c>
      <c r="C11" s="17">
        <v>73</v>
      </c>
      <c r="D11" s="17">
        <v>73</v>
      </c>
      <c r="E11" s="17">
        <v>73</v>
      </c>
      <c r="F11" s="17">
        <v>72</v>
      </c>
    </row>
    <row r="12" spans="2:6" ht="22.5" customHeight="1">
      <c r="B12" s="38" t="s">
        <v>8</v>
      </c>
      <c r="C12" s="17">
        <v>775</v>
      </c>
      <c r="D12" s="17">
        <v>780</v>
      </c>
      <c r="E12" s="17">
        <v>780</v>
      </c>
      <c r="F12" s="17">
        <v>781</v>
      </c>
    </row>
    <row r="13" spans="2:6" ht="22.5" customHeight="1">
      <c r="B13" s="38" t="s">
        <v>9</v>
      </c>
      <c r="C13" s="17">
        <v>2703</v>
      </c>
      <c r="D13" s="17">
        <v>2758</v>
      </c>
      <c r="E13" s="17">
        <v>2842</v>
      </c>
      <c r="F13" s="17">
        <v>2904</v>
      </c>
    </row>
    <row r="14" spans="2:6" ht="22.5" customHeight="1">
      <c r="B14" s="63" t="s">
        <v>36</v>
      </c>
      <c r="C14" s="64"/>
      <c r="D14" s="64"/>
      <c r="E14" s="64"/>
      <c r="F14" s="65"/>
    </row>
    <row r="15" spans="2:6" ht="22.5" customHeight="1">
      <c r="B15" s="16" t="s">
        <v>7</v>
      </c>
      <c r="C15" s="21">
        <v>89.29</v>
      </c>
      <c r="D15" s="21">
        <f aca="true" t="shared" si="0" ref="D15:E17">D11*100/D7</f>
        <v>89.02439024390245</v>
      </c>
      <c r="E15" s="21">
        <f t="shared" si="0"/>
        <v>90.12345679012346</v>
      </c>
      <c r="F15" s="21">
        <f>F11*100/F7</f>
        <v>90</v>
      </c>
    </row>
    <row r="16" spans="2:6" ht="22.5" customHeight="1">
      <c r="B16" s="16" t="s">
        <v>8</v>
      </c>
      <c r="C16" s="21">
        <v>19.31704885343968</v>
      </c>
      <c r="D16" s="21">
        <f t="shared" si="0"/>
        <v>19.292604501607716</v>
      </c>
      <c r="E16" s="21">
        <f t="shared" si="0"/>
        <v>19.287833827893174</v>
      </c>
      <c r="F16" s="21">
        <f>F12*100/F8</f>
        <v>19.28395061728395</v>
      </c>
    </row>
    <row r="17" spans="2:6" ht="22.5" customHeight="1" thickBot="1">
      <c r="B17" s="27" t="s">
        <v>9</v>
      </c>
      <c r="C17" s="42">
        <v>23.087635531682086</v>
      </c>
      <c r="D17" s="42">
        <f t="shared" si="0"/>
        <v>23.629198080877313</v>
      </c>
      <c r="E17" s="42">
        <f t="shared" si="0"/>
        <v>23.545981772990885</v>
      </c>
      <c r="F17" s="42">
        <f>F13*100/F9</f>
        <v>23.100787526847505</v>
      </c>
    </row>
    <row r="18" spans="2:7" ht="12.75" customHeight="1" thickTop="1">
      <c r="B18" s="51" t="s">
        <v>50</v>
      </c>
      <c r="C18" s="51"/>
      <c r="D18" s="51"/>
      <c r="E18" s="51"/>
      <c r="F18" s="51"/>
      <c r="G18" s="7"/>
    </row>
    <row r="19" spans="2:7" ht="4.5" customHeight="1">
      <c r="B19" s="51"/>
      <c r="C19" s="51"/>
      <c r="D19" s="51"/>
      <c r="E19" s="51"/>
      <c r="F19" s="51"/>
      <c r="G19" s="7"/>
    </row>
    <row r="20" spans="2:6" ht="12.75" customHeight="1">
      <c r="B20" s="66"/>
      <c r="C20" s="66"/>
      <c r="D20" s="66"/>
      <c r="E20" s="66"/>
      <c r="F20" s="66"/>
    </row>
  </sheetData>
  <sheetProtection/>
  <mergeCells count="11">
    <mergeCell ref="F4:F5"/>
    <mergeCell ref="B6:F6"/>
    <mergeCell ref="B10:F10"/>
    <mergeCell ref="B14:F14"/>
    <mergeCell ref="B20:F20"/>
    <mergeCell ref="B18:F19"/>
    <mergeCell ref="B1:F3"/>
    <mergeCell ref="B4:B5"/>
    <mergeCell ref="C4:C5"/>
    <mergeCell ref="D4:D5"/>
    <mergeCell ref="E4:E5"/>
  </mergeCells>
  <printOptions/>
  <pageMargins left="0.35" right="0.75" top="0.45" bottom="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9"/>
  <sheetViews>
    <sheetView showGridLines="0" workbookViewId="0" topLeftCell="A1">
      <selection activeCell="B1" sqref="B1:I2"/>
    </sheetView>
  </sheetViews>
  <sheetFormatPr defaultColWidth="11.421875" defaultRowHeight="12.75"/>
  <cols>
    <col min="1" max="1" width="19.421875" style="0" customWidth="1"/>
    <col min="2" max="2" width="19.140625" style="0" customWidth="1"/>
    <col min="3" max="3" width="16.8515625" style="0" customWidth="1"/>
    <col min="4" max="4" width="20.28125" style="0" customWidth="1"/>
    <col min="5" max="5" width="15.8515625" style="0" customWidth="1"/>
    <col min="6" max="6" width="15.140625" style="0" customWidth="1"/>
    <col min="7" max="7" width="18.28125" style="0" customWidth="1"/>
    <col min="8" max="8" width="18.8515625" style="0" customWidth="1"/>
    <col min="9" max="9" width="15.140625" style="0" customWidth="1"/>
  </cols>
  <sheetData>
    <row r="1" spans="2:9" ht="27.75" customHeight="1">
      <c r="B1" s="49" t="s">
        <v>59</v>
      </c>
      <c r="C1" s="49"/>
      <c r="D1" s="49"/>
      <c r="E1" s="49"/>
      <c r="F1" s="49"/>
      <c r="G1" s="49"/>
      <c r="H1" s="49"/>
      <c r="I1" s="49"/>
    </row>
    <row r="2" spans="2:9" ht="27.75" customHeight="1">
      <c r="B2" s="50"/>
      <c r="C2" s="50"/>
      <c r="D2" s="50"/>
      <c r="E2" s="50"/>
      <c r="F2" s="50"/>
      <c r="G2" s="50"/>
      <c r="H2" s="50"/>
      <c r="I2" s="50"/>
    </row>
    <row r="3" spans="2:10" ht="27.75" customHeight="1">
      <c r="B3" s="71" t="s">
        <v>10</v>
      </c>
      <c r="C3" s="69" t="s">
        <v>11</v>
      </c>
      <c r="D3" s="69"/>
      <c r="E3" s="69"/>
      <c r="F3" s="69" t="s">
        <v>12</v>
      </c>
      <c r="G3" s="69"/>
      <c r="H3" s="69"/>
      <c r="I3" s="70"/>
      <c r="J3" s="8"/>
    </row>
    <row r="4" spans="2:10" ht="51.75" customHeight="1">
      <c r="B4" s="72"/>
      <c r="C4" s="40" t="s">
        <v>13</v>
      </c>
      <c r="D4" s="40" t="s">
        <v>14</v>
      </c>
      <c r="E4" s="40" t="s">
        <v>57</v>
      </c>
      <c r="F4" s="40" t="s">
        <v>13</v>
      </c>
      <c r="G4" s="40" t="s">
        <v>14</v>
      </c>
      <c r="H4" s="40" t="s">
        <v>15</v>
      </c>
      <c r="I4" s="41" t="s">
        <v>51</v>
      </c>
      <c r="J4" s="8"/>
    </row>
    <row r="5" spans="2:9" ht="22.5" customHeight="1">
      <c r="B5" s="32" t="s">
        <v>58</v>
      </c>
      <c r="C5" s="33"/>
      <c r="D5" s="33"/>
      <c r="E5" s="33"/>
      <c r="F5" s="33"/>
      <c r="G5" s="33"/>
      <c r="H5" s="33"/>
      <c r="I5" s="34"/>
    </row>
    <row r="6" spans="2:9" ht="22.5" customHeight="1" thickBot="1">
      <c r="B6" s="27" t="s">
        <v>16</v>
      </c>
      <c r="C6" s="35">
        <v>10370.5</v>
      </c>
      <c r="D6" s="36">
        <v>4.5162608034463</v>
      </c>
      <c r="E6" s="39">
        <v>8</v>
      </c>
      <c r="F6" s="35">
        <v>14470.1</v>
      </c>
      <c r="G6" s="36">
        <v>3.78511375012196</v>
      </c>
      <c r="H6" s="36">
        <v>7.04773220205431</v>
      </c>
      <c r="I6" s="23">
        <v>9</v>
      </c>
    </row>
    <row r="7" spans="2:9" ht="19.5" customHeight="1" thickTop="1">
      <c r="B7" s="51" t="s">
        <v>54</v>
      </c>
      <c r="C7" s="51"/>
      <c r="D7" s="51"/>
      <c r="E7" s="51"/>
      <c r="F7" s="51"/>
      <c r="G7" s="51"/>
      <c r="H7" s="51"/>
      <c r="I7" s="51"/>
    </row>
    <row r="8" spans="2:9" ht="12">
      <c r="B8" s="55"/>
      <c r="C8" s="55"/>
      <c r="D8" s="55"/>
      <c r="E8" s="55"/>
      <c r="F8" s="55"/>
      <c r="G8" s="55"/>
      <c r="H8" s="55"/>
      <c r="I8" s="55"/>
    </row>
    <row r="9" spans="2:7" ht="12">
      <c r="B9" s="9"/>
      <c r="C9" s="9"/>
      <c r="D9" s="9"/>
      <c r="E9" s="9"/>
      <c r="F9" s="9"/>
      <c r="G9" s="9"/>
    </row>
    <row r="10" spans="3:4" ht="12">
      <c r="C10" s="13"/>
      <c r="D10" s="13"/>
    </row>
    <row r="11" spans="4:7" ht="12">
      <c r="D11" s="13"/>
      <c r="G11" s="11"/>
    </row>
    <row r="12" spans="6:9" ht="12">
      <c r="F12" s="13"/>
      <c r="I12" s="11"/>
    </row>
    <row r="13" ht="12">
      <c r="C13" s="13"/>
    </row>
    <row r="14" spans="7:9" ht="12">
      <c r="G14" s="13" t="s">
        <v>42</v>
      </c>
      <c r="H14" s="11"/>
      <c r="I14" s="13"/>
    </row>
    <row r="15" ht="12">
      <c r="G15" s="11"/>
    </row>
    <row r="16" spans="6:7" ht="12">
      <c r="F16" s="13"/>
      <c r="G16" s="10"/>
    </row>
    <row r="17" ht="12">
      <c r="F17" s="13"/>
    </row>
    <row r="18" ht="12">
      <c r="K18" s="13"/>
    </row>
    <row r="19" ht="12">
      <c r="G19" s="13"/>
    </row>
  </sheetData>
  <sheetProtection/>
  <mergeCells count="6">
    <mergeCell ref="B1:I2"/>
    <mergeCell ref="C3:E3"/>
    <mergeCell ref="F3:I3"/>
    <mergeCell ref="B7:I7"/>
    <mergeCell ref="B8:I8"/>
    <mergeCell ref="B3:B4"/>
  </mergeCells>
  <printOptions/>
  <pageMargins left="0.31" right="0.75" top="0.36" bottom="1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8"/>
  <sheetViews>
    <sheetView showGridLines="0" workbookViewId="0" topLeftCell="A1">
      <selection activeCell="B14" sqref="B14:C14"/>
    </sheetView>
  </sheetViews>
  <sheetFormatPr defaultColWidth="11.421875" defaultRowHeight="12.75" customHeight="1"/>
  <cols>
    <col min="1" max="1" width="20.28125" style="0" customWidth="1"/>
    <col min="2" max="2" width="45.8515625" style="0" customWidth="1"/>
    <col min="3" max="3" width="10.7109375" style="0" customWidth="1"/>
  </cols>
  <sheetData>
    <row r="1" spans="2:3" ht="57" customHeight="1">
      <c r="B1" s="50" t="s">
        <v>63</v>
      </c>
      <c r="C1" s="50"/>
    </row>
    <row r="2" spans="2:3" ht="27.75" customHeight="1">
      <c r="B2" s="19" t="s">
        <v>52</v>
      </c>
      <c r="C2" s="20" t="s">
        <v>16</v>
      </c>
    </row>
    <row r="3" spans="2:3" ht="22.5" customHeight="1">
      <c r="B3" s="18" t="s">
        <v>17</v>
      </c>
      <c r="C3" s="75">
        <v>10370.5</v>
      </c>
    </row>
    <row r="4" spans="2:3" ht="22.5" customHeight="1">
      <c r="B4" s="16" t="s">
        <v>18</v>
      </c>
      <c r="C4" s="76">
        <v>2333</v>
      </c>
    </row>
    <row r="5" spans="2:3" ht="22.5" customHeight="1">
      <c r="B5" s="16" t="s">
        <v>19</v>
      </c>
      <c r="C5" s="76">
        <v>170.5</v>
      </c>
    </row>
    <row r="6" spans="2:3" ht="22.5" customHeight="1">
      <c r="B6" s="16" t="s">
        <v>29</v>
      </c>
      <c r="C6" s="76">
        <v>8000.6</v>
      </c>
    </row>
    <row r="7" spans="2:3" ht="22.5" customHeight="1">
      <c r="B7" s="29" t="s">
        <v>20</v>
      </c>
      <c r="C7" s="76">
        <v>717.6</v>
      </c>
    </row>
    <row r="8" spans="2:3" ht="22.5" customHeight="1">
      <c r="B8" s="29" t="s">
        <v>30</v>
      </c>
      <c r="C8" s="76">
        <v>1833.8</v>
      </c>
    </row>
    <row r="9" spans="2:3" ht="22.5" customHeight="1">
      <c r="B9" s="29" t="s">
        <v>21</v>
      </c>
      <c r="C9" s="76">
        <v>2365.3</v>
      </c>
    </row>
    <row r="10" spans="2:3" ht="22.5" customHeight="1">
      <c r="B10" s="29" t="s">
        <v>22</v>
      </c>
      <c r="C10" s="76">
        <v>193.7</v>
      </c>
    </row>
    <row r="11" spans="2:3" ht="22.5" customHeight="1">
      <c r="B11" s="29" t="s">
        <v>23</v>
      </c>
      <c r="C11" s="76">
        <v>1775.2</v>
      </c>
    </row>
    <row r="12" spans="2:3" ht="22.5" customHeight="1">
      <c r="B12" s="29" t="s">
        <v>24</v>
      </c>
      <c r="C12" s="76">
        <v>1015.4</v>
      </c>
    </row>
    <row r="13" spans="2:3" ht="22.5" customHeight="1">
      <c r="B13" s="29" t="s">
        <v>31</v>
      </c>
      <c r="C13" s="76">
        <v>99.6</v>
      </c>
    </row>
    <row r="14" spans="2:3" ht="22.5" customHeight="1" thickBot="1">
      <c r="B14" s="27" t="s">
        <v>25</v>
      </c>
      <c r="C14" s="77">
        <v>-133.5</v>
      </c>
    </row>
    <row r="15" spans="2:3" ht="16.5" customHeight="1" thickTop="1">
      <c r="B15" s="51" t="s">
        <v>43</v>
      </c>
      <c r="C15" s="51"/>
    </row>
    <row r="16" spans="2:3" ht="12.75" customHeight="1">
      <c r="B16" s="51" t="s">
        <v>53</v>
      </c>
      <c r="C16" s="51"/>
    </row>
    <row r="17" spans="2:3" ht="6" customHeight="1">
      <c r="B17" s="55"/>
      <c r="C17" s="55"/>
    </row>
    <row r="18" ht="12.75" customHeight="1">
      <c r="D18" s="12"/>
    </row>
  </sheetData>
  <sheetProtection/>
  <mergeCells count="4">
    <mergeCell ref="B1:C1"/>
    <mergeCell ref="B15:C15"/>
    <mergeCell ref="B16:C16"/>
    <mergeCell ref="B17:C17"/>
  </mergeCells>
  <printOptions/>
  <pageMargins left="0.31" right="0.75" top="0.27" bottom="1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C14"/>
  <sheetViews>
    <sheetView showGridLines="0" workbookViewId="0" topLeftCell="A1">
      <selection activeCell="B11" sqref="B11:C11"/>
    </sheetView>
  </sheetViews>
  <sheetFormatPr defaultColWidth="11.421875" defaultRowHeight="12.75" customHeight="1"/>
  <cols>
    <col min="1" max="1" width="14.00390625" style="0" customWidth="1"/>
    <col min="2" max="2" width="48.8515625" style="0" customWidth="1"/>
    <col min="3" max="3" width="14.421875" style="0" customWidth="1"/>
  </cols>
  <sheetData>
    <row r="1" spans="2:3" ht="57" customHeight="1">
      <c r="B1" s="73" t="s">
        <v>64</v>
      </c>
      <c r="C1" s="74"/>
    </row>
    <row r="2" spans="2:3" ht="27.75" customHeight="1">
      <c r="B2" s="19" t="s">
        <v>56</v>
      </c>
      <c r="C2" s="20" t="s">
        <v>16</v>
      </c>
    </row>
    <row r="3" spans="2:3" ht="22.5" customHeight="1">
      <c r="B3" s="14" t="s">
        <v>17</v>
      </c>
      <c r="C3" s="30">
        <v>14470.1</v>
      </c>
    </row>
    <row r="4" spans="2:3" ht="22.5" customHeight="1">
      <c r="B4" s="16" t="s">
        <v>18</v>
      </c>
      <c r="C4" s="44">
        <v>2294.2</v>
      </c>
    </row>
    <row r="5" spans="2:3" ht="22.5" customHeight="1">
      <c r="B5" s="16" t="s">
        <v>19</v>
      </c>
      <c r="C5" s="44">
        <v>10.2</v>
      </c>
    </row>
    <row r="6" spans="2:3" ht="22.5" customHeight="1">
      <c r="B6" s="43" t="s">
        <v>29</v>
      </c>
      <c r="C6" s="44">
        <v>12165.7</v>
      </c>
    </row>
    <row r="7" spans="2:3" ht="22.5" customHeight="1">
      <c r="B7" s="15" t="s">
        <v>26</v>
      </c>
      <c r="C7" s="44">
        <v>3611.5</v>
      </c>
    </row>
    <row r="8" spans="2:3" ht="22.5" customHeight="1">
      <c r="B8" s="15" t="s">
        <v>27</v>
      </c>
      <c r="C8" s="44">
        <v>2691.5</v>
      </c>
    </row>
    <row r="9" spans="2:3" ht="22.5" customHeight="1">
      <c r="B9" s="15" t="s">
        <v>28</v>
      </c>
      <c r="C9" s="44">
        <v>5674.3</v>
      </c>
    </row>
    <row r="10" spans="2:3" ht="22.5" customHeight="1">
      <c r="B10" s="15" t="s">
        <v>24</v>
      </c>
      <c r="C10" s="44">
        <v>169.3</v>
      </c>
    </row>
    <row r="11" spans="2:3" ht="22.5" customHeight="1" thickBot="1">
      <c r="B11" s="22" t="s">
        <v>32</v>
      </c>
      <c r="C11" s="37">
        <v>19.1</v>
      </c>
    </row>
    <row r="12" spans="2:3" ht="18" customHeight="1" thickTop="1">
      <c r="B12" s="51" t="s">
        <v>43</v>
      </c>
      <c r="C12" s="51"/>
    </row>
    <row r="13" spans="2:3" ht="10.5" customHeight="1">
      <c r="B13" s="51" t="s">
        <v>44</v>
      </c>
      <c r="C13" s="51"/>
    </row>
    <row r="14" spans="2:3" ht="6.75" customHeight="1">
      <c r="B14" s="55"/>
      <c r="C14" s="55"/>
    </row>
  </sheetData>
  <sheetProtection/>
  <mergeCells count="4">
    <mergeCell ref="B1:C1"/>
    <mergeCell ref="B12:C12"/>
    <mergeCell ref="B13:C13"/>
    <mergeCell ref="B14:C14"/>
  </mergeCells>
  <printOptions/>
  <pageMargins left="0.38" right="0.75" top="0.42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cangeleri</dc:creator>
  <cp:keywords/>
  <dc:description/>
  <cp:lastModifiedBy>FLAVIO</cp:lastModifiedBy>
  <cp:lastPrinted>2011-05-23T12:35:21Z</cp:lastPrinted>
  <dcterms:created xsi:type="dcterms:W3CDTF">2009-08-19T18:16:19Z</dcterms:created>
  <dcterms:modified xsi:type="dcterms:W3CDTF">2011-06-29T18:16:29Z</dcterms:modified>
  <cp:category/>
  <cp:version/>
  <cp:contentType/>
  <cp:contentStatus/>
</cp:coreProperties>
</file>